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1300001MAC_87.570\"/>
    </mc:Choice>
  </mc:AlternateContent>
  <xr:revisionPtr revIDLastSave="0" documentId="13_ncr:1_{2E71B28A-D3FC-4C5D-93D8-07D5B9F2A0C3}" xr6:coauthVersionLast="47" xr6:coauthVersionMax="47" xr10:uidLastSave="{00000000-0000-0000-0000-000000000000}"/>
  <bookViews>
    <workbookView xWindow="-120" yWindow="-120" windowWidth="29040" windowHeight="15720" xr2:uid="{7D6C7B4D-F73D-43DB-9E64-1A62B7A6A1E7}"/>
  </bookViews>
  <sheets>
    <sheet name="P.39004" sheetId="2" r:id="rId1"/>
  </sheets>
  <definedNames>
    <definedName name="_xlnm.Print_Area" localSheetId="0">P.39004!$A$1:$N$31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I10" i="2" s="1"/>
  <c r="F26" i="2" s="1"/>
  <c r="F13" i="2"/>
  <c r="G13" i="2" s="1"/>
  <c r="C18" i="2"/>
  <c r="C19" i="2" s="1"/>
  <c r="D18" i="2"/>
  <c r="D19" i="2" s="1"/>
  <c r="E18" i="2"/>
  <c r="E19" i="2" s="1"/>
  <c r="F21" i="2"/>
  <c r="F22" i="2" s="1"/>
  <c r="J13" i="2" l="1"/>
  <c r="B31" i="2"/>
  <c r="F18" i="2"/>
  <c r="F19" i="2" s="1"/>
  <c r="J10" i="2" s="1"/>
  <c r="D31" i="2"/>
  <c r="K23" i="2"/>
  <c r="H31" i="2" l="1"/>
  <c r="F24" i="2"/>
  <c r="K10" i="2"/>
  <c r="F25" i="2"/>
  <c r="M23" i="2"/>
  <c r="F27" i="2" l="1"/>
</calcChain>
</file>

<file path=xl/sharedStrings.xml><?xml version="1.0" encoding="utf-8"?>
<sst xmlns="http://schemas.openxmlformats.org/spreadsheetml/2006/main" count="52" uniqueCount="46">
  <si>
    <t>Vlr. Liq. C/ Impostos</t>
  </si>
  <si>
    <t>Desc. Sinal</t>
  </si>
  <si>
    <t>Ret. Contratual</t>
  </si>
  <si>
    <t>Vlr.Bruto</t>
  </si>
  <si>
    <t>CG</t>
  </si>
  <si>
    <t xml:space="preserve">                                </t>
  </si>
  <si>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</si>
  <si>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</si>
  <si>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</si>
  <si>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</si>
  <si>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</si>
  <si>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</si>
  <si>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</si>
  <si>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Faturamento de Terceiros - Saldo &gt;</t>
  </si>
  <si>
    <t>Total Pago Fatur.</t>
  </si>
  <si>
    <t>Faturamento de Terceiros - Limite &gt;</t>
  </si>
  <si>
    <t>Total Faturado</t>
  </si>
  <si>
    <t xml:space="preserve">1ª MEDIÇÃO </t>
  </si>
  <si>
    <t>SP-E</t>
  </si>
  <si>
    <t>Data Pgto.</t>
  </si>
  <si>
    <t>Data N.F</t>
  </si>
  <si>
    <t>N.Fiscal</t>
  </si>
  <si>
    <t>Valor Pago</t>
  </si>
  <si>
    <t>Ded. Sinal</t>
  </si>
  <si>
    <t>Ret. Contr.</t>
  </si>
  <si>
    <t>Tot. Faturado</t>
  </si>
  <si>
    <t>BDI</t>
  </si>
  <si>
    <t>Mão de Obra</t>
  </si>
  <si>
    <t>Material</t>
  </si>
  <si>
    <t>Medições</t>
  </si>
  <si>
    <t>PEDIDO</t>
  </si>
  <si>
    <t>Pagto Med.</t>
  </si>
  <si>
    <t>Saldo</t>
  </si>
  <si>
    <t>Sinal</t>
  </si>
  <si>
    <t>Total Pedido</t>
  </si>
  <si>
    <t>IMPERMEABILIZAÇÃO DE LAJES E SUBSTITUIÇÃO DE TELHAS, CALHAS,RUFOS E CONDUTORES DO PRÉDIO DO IPQ</t>
  </si>
  <si>
    <t xml:space="preserve">CG: 87570 </t>
  </si>
  <si>
    <t>Emissão: 10/03/2025</t>
  </si>
  <si>
    <t>Contrato n°11027</t>
  </si>
  <si>
    <t>Processo nº 39004</t>
  </si>
  <si>
    <t>L SILVESTRE CONSTRUÇÕES</t>
  </si>
  <si>
    <t xml:space="preserve">Empresa: </t>
  </si>
  <si>
    <t>Requisição nº  42369</t>
  </si>
  <si>
    <t>ACOMPANHAMENTO DE OBRA</t>
  </si>
  <si>
    <t xml:space="preserve">IMPOSTO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</si>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</sst>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0" borderId="0"/>
  </cellStyleXfs>
  <cellXfs count="6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37" fontId="6" fillId="2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2" xfId="1" applyFont="1" applyBorder="1"/>
    <xf numFmtId="4" fontId="6" fillId="0" borderId="1" xfId="1" applyNumberFormat="1" applyFont="1" applyBorder="1" applyAlignment="1">
      <alignment horizontal="center"/>
    </xf>
    <xf numFmtId="0" fontId="6" fillId="0" borderId="1" xfId="1" applyFont="1" applyBorder="1"/>
    <xf numFmtId="4" fontId="5" fillId="0" borderId="1" xfId="1" applyNumberFormat="1" applyFont="1" applyBorder="1" applyAlignment="1">
      <alignment horizontal="center"/>
    </xf>
    <xf numFmtId="14" fontId="5" fillId="0" borderId="0" xfId="1" applyNumberFormat="1" applyFont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4" fontId="5" fillId="0" borderId="0" xfId="1" applyNumberFormat="1" applyFont="1"/>
    <xf numFmtId="16" fontId="5" fillId="0" borderId="0" xfId="1" applyNumberFormat="1" applyFont="1"/>
    <xf numFmtId="0" fontId="6" fillId="0" borderId="0" xfId="1" applyFo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6" fillId="0" borderId="1" xfId="1" quotePrefix="1" applyFont="1" applyBorder="1" applyAlignment="1">
      <alignment horizontal="left"/>
    </xf>
    <xf numFmtId="14" fontId="6" fillId="0" borderId="1" xfId="1" applyNumberFormat="1" applyFont="1" applyBorder="1" applyAlignment="1">
      <alignment horizontal="center"/>
    </xf>
    <xf numFmtId="4" fontId="5" fillId="3" borderId="1" xfId="1" applyNumberFormat="1" applyFont="1" applyFill="1" applyBorder="1" applyAlignment="1">
      <alignment horizontal="center"/>
    </xf>
    <xf numFmtId="0" fontId="7" fillId="3" borderId="0" xfId="1" applyFont="1" applyFill="1"/>
    <xf numFmtId="0" fontId="6" fillId="2" borderId="1" xfId="1" quotePrefix="1" applyFont="1" applyFill="1" applyBorder="1" applyAlignment="1">
      <alignment horizontal="center"/>
    </xf>
    <xf numFmtId="14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left"/>
    </xf>
    <xf numFmtId="3" fontId="9" fillId="0" borderId="0" xfId="1" applyNumberFormat="1" applyFont="1" applyAlignment="1">
      <alignment horizontal="left"/>
    </xf>
    <xf numFmtId="14" fontId="8" fillId="0" borderId="0" xfId="1" applyNumberFormat="1" applyFont="1"/>
    <xf numFmtId="14" fontId="9" fillId="3" borderId="0" xfId="1" applyNumberFormat="1" applyFont="1" applyFill="1"/>
    <xf numFmtId="0" fontId="9" fillId="3" borderId="0" xfId="1" applyFont="1" applyFill="1"/>
    <xf numFmtId="0" fontId="9" fillId="0" borderId="0" xfId="1" applyFont="1"/>
    <xf numFmtId="14" fontId="9" fillId="0" borderId="0" xfId="1" applyNumberFormat="1" applyFont="1"/>
    <xf numFmtId="0" fontId="10" fillId="0" borderId="0" xfId="2" applyFont="1"/>
    <xf numFmtId="0" fontId="11" fillId="0" borderId="0" xfId="1" applyFont="1"/>
    <xf numFmtId="4" fontId="6" fillId="0" borderId="5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16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/>
    <xf numFmtId="0" fontId="6" fillId="3" borderId="0" xfId="1" applyFont="1" applyFill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4" fillId="0" borderId="0" xfId="1" quotePrefix="1" applyFont="1"/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</cellXfs>
  <cellStyles count="4">
    <cellStyle name="Normal" xfId="0" builtinId="0"/>
    <cellStyle name="Normal 2" xfId="1" xr:uid="{E999B602-D253-47CE-BEE8-BBB1C89B3385}"/>
    <cellStyle name="Normal 2 2" xfId="2" xr:uid="{05FFB75B-7F1D-4F6B-A258-FC10BE1CF22B}"/>
    <cellStyle name="Normal 3 3" xfId="3" xr:uid="{4BE003A5-42A1-4833-987E-78693BCFC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15875</xdr:colOff>
      <xdr:row>1</xdr:row>
      <xdr:rowOff>9524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925FCCA-998C-47FA-9A55-30A114275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6224250" cy="660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505B-1501-4429-8394-C38AB6735920}">
  <sheetPr>
    <pageSetUpPr fitToPage="1"/>
  </sheetPr>
  <dimension ref="A1:O35"/>
  <sheetViews>
    <sheetView showGridLines="0" tabSelected="1" topLeftCell="A13" zoomScaleNormal="100" workbookViewId="0">
      <selection activeCell="P20" sqref="P20"/>
    </sheetView>
  </sheetViews>
  <sheetFormatPr defaultRowHeight="12.75" x14ac:dyDescent="0.2"/>
  <cols>
    <col min="1" max="1" width="37.7109375" style="1" customWidth="1"/>
    <col min="2" max="2" width="11.5703125" style="1" customWidth="1"/>
    <col min="3" max="3" width="14.42578125" style="1" customWidth="1"/>
    <col min="4" max="4" width="15.42578125" style="1" customWidth="1"/>
    <col min="5" max="5" width="10.5703125" style="1" customWidth="1"/>
    <col min="6" max="6" width="15.5703125" style="1" customWidth="1"/>
    <col min="7" max="7" width="15.85546875" style="1" customWidth="1"/>
    <col min="8" max="8" width="17" style="1" customWidth="1"/>
    <col min="9" max="9" width="17.7109375" style="1" customWidth="1"/>
    <col min="10" max="10" width="18.85546875" style="1" customWidth="1"/>
    <col min="11" max="11" width="16.85546875" style="1" customWidth="1"/>
    <col min="12" max="12" width="20" style="1" customWidth="1"/>
    <col min="13" max="13" width="16.28515625" style="1" customWidth="1"/>
    <col min="14" max="14" width="15.5703125" style="1" customWidth="1"/>
    <col min="15" max="15" width="9.140625" style="1" customWidth="1"/>
    <col min="16" max="16384" width="9.140625" style="1"/>
  </cols>
  <sheetData>
    <row r="1" spans="1:15" ht="51.75" customHeight="1" x14ac:dyDescent="0.2">
      <c r="A1" s="47"/>
      <c r="B1" s="47"/>
      <c r="C1" s="47"/>
      <c r="D1" s="47"/>
      <c r="E1" s="48"/>
      <c r="F1" s="47"/>
      <c r="G1" s="47"/>
      <c r="H1" s="47"/>
      <c r="I1" s="47"/>
      <c r="J1" s="47"/>
      <c r="K1" s="47"/>
      <c r="L1" s="47"/>
    </row>
    <row r="2" spans="1:15" s="65" customFormat="1" ht="20.100000000000001" customHeight="1" x14ac:dyDescent="0.25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s="2" customFormat="1" ht="12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5" s="3" customFormat="1" ht="27" customHeight="1" x14ac:dyDescent="0.2">
      <c r="A4" s="45" t="s">
        <v>42</v>
      </c>
      <c r="B4" s="45"/>
      <c r="C4" s="53" t="s">
        <v>41</v>
      </c>
      <c r="D4" s="53"/>
      <c r="E4" s="45" t="s">
        <v>40</v>
      </c>
      <c r="F4" s="45"/>
      <c r="G4" s="45"/>
      <c r="H4" s="45"/>
      <c r="I4" s="45"/>
      <c r="J4" s="42"/>
      <c r="K4" s="39"/>
      <c r="L4" s="39"/>
      <c r="O4" s="63" t="s">
        <v>45</v>
      </c>
    </row>
    <row r="5" spans="1:15" s="3" customFormat="1" ht="31.5" customHeight="1" x14ac:dyDescent="0.2">
      <c r="A5" s="45" t="s">
        <v>39</v>
      </c>
      <c r="B5" s="45"/>
      <c r="C5" s="39"/>
      <c r="D5" s="45" t="s">
        <v>38</v>
      </c>
      <c r="E5" s="45"/>
      <c r="F5" s="45"/>
      <c r="G5" s="43" t="s">
        <v>37</v>
      </c>
      <c r="H5" s="46"/>
      <c r="I5" s="45"/>
      <c r="J5" s="44"/>
      <c r="K5" s="43"/>
      <c r="L5" s="39"/>
    </row>
    <row r="6" spans="1:15" s="3" customFormat="1" ht="20.100000000000001" customHeight="1" x14ac:dyDescent="0.2">
      <c r="A6" s="41" t="s">
        <v>36</v>
      </c>
      <c r="B6" s="54" t="s">
        <v>35</v>
      </c>
      <c r="C6" s="54"/>
      <c r="D6" s="54"/>
      <c r="E6" s="54"/>
      <c r="F6" s="54"/>
      <c r="G6" s="54"/>
      <c r="H6" s="54"/>
      <c r="I6" s="54"/>
      <c r="J6" s="54"/>
      <c r="K6" s="54"/>
      <c r="L6" s="42"/>
    </row>
    <row r="7" spans="1:15" s="3" customFormat="1" ht="20.100000000000001" customHeight="1" x14ac:dyDescent="0.2">
      <c r="A7" s="41"/>
      <c r="B7" s="54"/>
      <c r="C7" s="54"/>
      <c r="D7" s="54"/>
      <c r="E7" s="54"/>
      <c r="F7" s="54"/>
      <c r="G7" s="54"/>
      <c r="H7" s="54"/>
      <c r="I7" s="54"/>
      <c r="J7" s="54"/>
      <c r="K7" s="54"/>
      <c r="L7" s="39"/>
    </row>
    <row r="8" spans="1:15" s="3" customFormat="1" ht="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40"/>
      <c r="L8" s="39"/>
    </row>
    <row r="9" spans="1:15" s="3" customFormat="1" ht="18.600000000000001" customHeight="1" x14ac:dyDescent="0.2">
      <c r="A9" s="4"/>
      <c r="B9" s="4"/>
      <c r="C9" s="14" t="s">
        <v>28</v>
      </c>
      <c r="D9" s="14" t="s">
        <v>27</v>
      </c>
      <c r="E9" s="14" t="s">
        <v>26</v>
      </c>
      <c r="F9" s="14" t="s">
        <v>34</v>
      </c>
      <c r="G9" s="14" t="s">
        <v>24</v>
      </c>
      <c r="H9" s="56" t="s">
        <v>33</v>
      </c>
      <c r="I9" s="56"/>
      <c r="J9" s="56" t="s">
        <v>32</v>
      </c>
      <c r="K9" s="56"/>
      <c r="L9" s="14" t="s">
        <v>31</v>
      </c>
      <c r="M9" s="4"/>
    </row>
    <row r="10" spans="1:15" s="3" customFormat="1" ht="18.600000000000001" customHeight="1" x14ac:dyDescent="0.2">
      <c r="A10" s="61" t="s">
        <v>30</v>
      </c>
      <c r="B10" s="62"/>
      <c r="C10" s="12">
        <v>604976.36</v>
      </c>
      <c r="D10" s="12">
        <v>308344.74</v>
      </c>
      <c r="E10" s="12">
        <v>0</v>
      </c>
      <c r="F10" s="12">
        <f>C10+D10+E10</f>
        <v>913321.1</v>
      </c>
      <c r="G10" s="38">
        <v>0.05</v>
      </c>
      <c r="H10" s="38">
        <v>0</v>
      </c>
      <c r="I10" s="37">
        <f>F10*H10</f>
        <v>0</v>
      </c>
      <c r="J10" s="38">
        <f>F19/F10</f>
        <v>0.79689508979919543</v>
      </c>
      <c r="K10" s="37">
        <f>F19</f>
        <v>727821.1</v>
      </c>
      <c r="L10" s="36"/>
      <c r="M10" s="4"/>
    </row>
    <row r="11" spans="1:15" s="3" customFormat="1" ht="18.600000000000001" customHeight="1" x14ac:dyDescent="0.2">
      <c r="A11" s="16"/>
      <c r="B11" s="16"/>
      <c r="C11" s="35"/>
      <c r="D11" s="35"/>
      <c r="E11" s="35"/>
      <c r="F11" s="35"/>
      <c r="G11" s="34"/>
      <c r="H11" s="34"/>
      <c r="I11" s="33"/>
      <c r="J11" s="34"/>
      <c r="K11" s="33"/>
      <c r="L11" s="32"/>
      <c r="M11" s="4"/>
    </row>
    <row r="12" spans="1:15" s="3" customFormat="1" ht="18.600000000000001" customHeight="1" x14ac:dyDescent="0.2">
      <c r="A12" s="14" t="s">
        <v>29</v>
      </c>
      <c r="B12" s="14" t="s">
        <v>4</v>
      </c>
      <c r="C12" s="14" t="s">
        <v>28</v>
      </c>
      <c r="D12" s="14" t="s">
        <v>27</v>
      </c>
      <c r="E12" s="14" t="s">
        <v>26</v>
      </c>
      <c r="F12" s="14" t="s">
        <v>25</v>
      </c>
      <c r="G12" s="14" t="s">
        <v>24</v>
      </c>
      <c r="H12" s="14" t="s">
        <v>23</v>
      </c>
      <c r="I12" s="14" t="s">
        <v>44</v>
      </c>
      <c r="J12" s="14" t="s">
        <v>22</v>
      </c>
      <c r="K12" s="14" t="s">
        <v>21</v>
      </c>
      <c r="L12" s="14" t="s">
        <v>20</v>
      </c>
      <c r="M12" s="14" t="s">
        <v>19</v>
      </c>
      <c r="N12" s="14" t="s">
        <v>18</v>
      </c>
    </row>
    <row r="13" spans="1:15" s="27" customFormat="1" ht="18.600000000000001" customHeight="1" x14ac:dyDescent="0.25">
      <c r="A13" s="30" t="s">
        <v>17</v>
      </c>
      <c r="B13" s="30">
        <v>87570</v>
      </c>
      <c r="C13" s="31">
        <v>73850</v>
      </c>
      <c r="D13" s="31">
        <v>111650</v>
      </c>
      <c r="E13" s="31">
        <v>0</v>
      </c>
      <c r="F13" s="31">
        <f>C13+D13+E13</f>
        <v>185500</v>
      </c>
      <c r="G13" s="31">
        <f>-F13*G10</f>
        <v>-9275</v>
      </c>
      <c r="H13" s="31">
        <v>0</v>
      </c>
      <c r="I13" s="31">
        <v>-13002.15</v>
      </c>
      <c r="J13" s="31">
        <f>F13+G13+I13</f>
        <v>163222.85</v>
      </c>
      <c r="K13" s="30">
        <v>55</v>
      </c>
      <c r="L13" s="29">
        <v>45912</v>
      </c>
      <c r="M13" s="29">
        <v>45926</v>
      </c>
      <c r="N13" s="28">
        <v>202557755</v>
      </c>
    </row>
    <row r="14" spans="1:15" s="3" customFormat="1" ht="18.600000000000001" customHeight="1" x14ac:dyDescent="0.2">
      <c r="A14" s="14"/>
      <c r="B14" s="14"/>
      <c r="C14" s="12"/>
      <c r="D14" s="10"/>
      <c r="E14" s="10"/>
      <c r="F14" s="26"/>
      <c r="G14" s="26"/>
      <c r="H14" s="26"/>
      <c r="I14" s="26"/>
      <c r="J14" s="26"/>
      <c r="K14" s="14"/>
      <c r="L14" s="25"/>
      <c r="M14" s="25"/>
      <c r="N14" s="24"/>
    </row>
    <row r="15" spans="1:15" s="3" customFormat="1" ht="18.600000000000001" customHeight="1" x14ac:dyDescent="0.2">
      <c r="A15" s="22"/>
      <c r="B15" s="22"/>
      <c r="C15" s="23"/>
      <c r="D15" s="12"/>
      <c r="E15" s="12"/>
      <c r="F15" s="12"/>
      <c r="G15" s="12"/>
      <c r="H15" s="12"/>
      <c r="I15" s="12"/>
      <c r="J15" s="12"/>
      <c r="K15" s="22"/>
      <c r="L15" s="21"/>
      <c r="M15" s="21"/>
      <c r="N15" s="20"/>
    </row>
    <row r="16" spans="1:15" s="3" customFormat="1" ht="18.600000000000001" customHeight="1" x14ac:dyDescent="0.2">
      <c r="A16" s="22"/>
      <c r="B16" s="22"/>
      <c r="C16" s="23"/>
      <c r="D16" s="12"/>
      <c r="E16" s="12"/>
      <c r="F16" s="12"/>
      <c r="G16" s="12"/>
      <c r="H16" s="12"/>
      <c r="I16" s="12"/>
      <c r="J16" s="12"/>
      <c r="K16" s="22"/>
      <c r="L16" s="21"/>
      <c r="M16" s="21"/>
      <c r="N16" s="20"/>
    </row>
    <row r="17" spans="1:13" s="3" customFormat="1" ht="18.60000000000000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13"/>
      <c r="L17" s="4"/>
    </row>
    <row r="18" spans="1:13" s="3" customFormat="1" ht="18.600000000000001" customHeight="1" x14ac:dyDescent="0.2">
      <c r="A18" s="11" t="s">
        <v>16</v>
      </c>
      <c r="B18" s="11"/>
      <c r="C18" s="12">
        <f>SUM(C13:C16)</f>
        <v>73850</v>
      </c>
      <c r="D18" s="12">
        <f>SUM(D13:D16)</f>
        <v>111650</v>
      </c>
      <c r="E18" s="12">
        <f>SUM(E13:E16)</f>
        <v>0</v>
      </c>
      <c r="F18" s="12">
        <f>SUM(F13:F16)</f>
        <v>185500</v>
      </c>
      <c r="G18" s="19"/>
      <c r="H18" s="18"/>
      <c r="I18" s="57"/>
      <c r="J18" s="4"/>
      <c r="K18" s="15"/>
      <c r="L18" s="15"/>
      <c r="M18" s="15"/>
    </row>
    <row r="19" spans="1:13" s="3" customFormat="1" ht="18.600000000000001" customHeight="1" x14ac:dyDescent="0.2">
      <c r="A19" s="11" t="s">
        <v>10</v>
      </c>
      <c r="B19" s="11"/>
      <c r="C19" s="12">
        <f>C10-C18</f>
        <v>531126.36</v>
      </c>
      <c r="D19" s="12">
        <f>D10-D18</f>
        <v>196694.74</v>
      </c>
      <c r="E19" s="12">
        <f>E10-E18</f>
        <v>0</v>
      </c>
      <c r="F19" s="12">
        <f>F10-F18</f>
        <v>727821.1</v>
      </c>
      <c r="G19" s="17"/>
      <c r="H19" s="4"/>
      <c r="I19" s="58"/>
      <c r="J19" s="4"/>
      <c r="K19" s="15"/>
      <c r="L19" s="15"/>
      <c r="M19" s="15"/>
    </row>
    <row r="20" spans="1:13" s="3" customFormat="1" ht="18.600000000000001" customHeight="1" x14ac:dyDescent="0.2">
      <c r="A20" s="59" t="s">
        <v>15</v>
      </c>
      <c r="B20" s="59"/>
      <c r="C20" s="59"/>
      <c r="D20" s="59"/>
      <c r="E20" s="11"/>
      <c r="F20" s="12">
        <v>0</v>
      </c>
      <c r="G20" s="4"/>
      <c r="H20" s="60"/>
      <c r="I20" s="60"/>
      <c r="J20" s="60"/>
      <c r="K20" s="15"/>
      <c r="L20" s="15"/>
      <c r="M20" s="15"/>
    </row>
    <row r="21" spans="1:13" s="3" customFormat="1" ht="18.600000000000001" customHeight="1" x14ac:dyDescent="0.2">
      <c r="A21" s="11" t="s">
        <v>14</v>
      </c>
      <c r="B21" s="12"/>
      <c r="C21" s="12"/>
      <c r="D21" s="12"/>
      <c r="E21" s="12"/>
      <c r="F21" s="12">
        <f>B21+C21</f>
        <v>0</v>
      </c>
      <c r="G21" s="4"/>
      <c r="H21" s="4"/>
      <c r="I21" s="4"/>
      <c r="J21" s="4"/>
      <c r="K21" s="15"/>
      <c r="L21" s="15"/>
      <c r="M21" s="15"/>
    </row>
    <row r="22" spans="1:13" s="3" customFormat="1" ht="18.600000000000001" customHeight="1" x14ac:dyDescent="0.2">
      <c r="A22" s="11" t="s">
        <v>13</v>
      </c>
      <c r="B22" s="11"/>
      <c r="C22" s="11"/>
      <c r="D22" s="11"/>
      <c r="E22" s="11"/>
      <c r="F22" s="12">
        <f>F20-F21</f>
        <v>0</v>
      </c>
      <c r="G22" s="4"/>
      <c r="K22" s="14" t="s">
        <v>12</v>
      </c>
      <c r="L22" s="4"/>
      <c r="M22" s="14" t="s">
        <v>11</v>
      </c>
    </row>
    <row r="23" spans="1:13" s="3" customFormat="1" ht="18.600000000000001" customHeight="1" x14ac:dyDescent="0.2">
      <c r="A23" s="4"/>
      <c r="B23" s="4"/>
      <c r="C23" s="4"/>
      <c r="D23" s="4"/>
      <c r="E23" s="4"/>
      <c r="F23" s="4"/>
      <c r="K23" s="49">
        <f>SUM(G13:G16)</f>
        <v>-9275</v>
      </c>
      <c r="L23" s="4"/>
      <c r="M23" s="49">
        <f>K23</f>
        <v>-9275</v>
      </c>
    </row>
    <row r="24" spans="1:13" s="3" customFormat="1" ht="18.600000000000001" customHeight="1" x14ac:dyDescent="0.2">
      <c r="A24" s="11" t="s">
        <v>10</v>
      </c>
      <c r="B24" s="12"/>
      <c r="C24" s="12"/>
      <c r="D24" s="12"/>
      <c r="E24" s="12"/>
      <c r="F24" s="12">
        <f>F19</f>
        <v>727821.1</v>
      </c>
      <c r="G24" s="4"/>
      <c r="K24" s="50"/>
      <c r="L24" s="4"/>
      <c r="M24" s="50"/>
    </row>
    <row r="25" spans="1:13" s="3" customFormat="1" ht="18.600000000000001" customHeight="1" x14ac:dyDescent="0.2">
      <c r="A25" s="11" t="s">
        <v>9</v>
      </c>
      <c r="B25" s="12"/>
      <c r="C25" s="12"/>
      <c r="D25" s="12"/>
      <c r="E25" s="12"/>
      <c r="F25" s="12">
        <f>-K23</f>
        <v>9275</v>
      </c>
      <c r="G25" s="4"/>
      <c r="H25" s="4"/>
      <c r="I25" s="4"/>
      <c r="J25" s="4"/>
      <c r="K25" s="4"/>
      <c r="L25" s="4"/>
      <c r="M25" s="4"/>
    </row>
    <row r="26" spans="1:13" s="3" customFormat="1" ht="18.600000000000001" customHeight="1" x14ac:dyDescent="0.2">
      <c r="A26" s="11" t="s">
        <v>8</v>
      </c>
      <c r="B26" s="12"/>
      <c r="C26" s="12"/>
      <c r="D26" s="12"/>
      <c r="E26" s="12"/>
      <c r="F26" s="12">
        <f>SUM(H13:H13)-I10</f>
        <v>0</v>
      </c>
      <c r="G26" s="4"/>
      <c r="H26" s="4"/>
      <c r="I26" s="4"/>
      <c r="J26" s="4"/>
      <c r="K26" s="4"/>
      <c r="L26" s="4"/>
      <c r="M26" s="4"/>
    </row>
    <row r="27" spans="1:13" s="3" customFormat="1" ht="18.600000000000001" customHeight="1" x14ac:dyDescent="0.2">
      <c r="A27" s="11" t="s">
        <v>7</v>
      </c>
      <c r="B27" s="10"/>
      <c r="C27" s="10"/>
      <c r="D27" s="10"/>
      <c r="E27" s="10"/>
      <c r="F27" s="10">
        <f>F24+F25-F26</f>
        <v>737096.1</v>
      </c>
      <c r="G27" s="4"/>
      <c r="H27" s="4"/>
      <c r="I27" s="4" t="s">
        <v>6</v>
      </c>
      <c r="J27" s="4"/>
      <c r="K27" s="4"/>
      <c r="L27" s="4"/>
      <c r="M27" s="4"/>
    </row>
    <row r="28" spans="1:13" s="3" customFormat="1" ht="18.600000000000001" customHeight="1" x14ac:dyDescent="0.2">
      <c r="A28" s="4"/>
      <c r="B28" s="4"/>
      <c r="C28" s="4"/>
      <c r="D28" s="4"/>
      <c r="E28" s="4"/>
      <c r="F28" s="4"/>
      <c r="G28" s="4" t="s">
        <v>5</v>
      </c>
      <c r="H28" s="4"/>
      <c r="I28" s="4"/>
      <c r="J28" s="4"/>
      <c r="K28" s="4"/>
      <c r="L28" s="4"/>
    </row>
    <row r="29" spans="1:13" s="3" customFormat="1" ht="15" x14ac:dyDescent="0.2">
      <c r="A29" s="9"/>
      <c r="B29" s="9"/>
      <c r="C29" s="9"/>
      <c r="D29" s="9"/>
      <c r="E29" s="9"/>
      <c r="F29" s="9"/>
      <c r="G29" s="9"/>
      <c r="H29" s="9"/>
      <c r="I29" s="9"/>
      <c r="J29" s="4"/>
      <c r="K29" s="4"/>
      <c r="L29" s="4"/>
    </row>
    <row r="30" spans="1:13" s="6" customFormat="1" ht="16.5" customHeight="1" x14ac:dyDescent="0.25">
      <c r="A30" s="8" t="s">
        <v>4</v>
      </c>
      <c r="B30" s="51" t="s">
        <v>3</v>
      </c>
      <c r="C30" s="51"/>
      <c r="D30" s="51" t="s">
        <v>2</v>
      </c>
      <c r="E30" s="51"/>
      <c r="F30" s="51" t="s">
        <v>1</v>
      </c>
      <c r="G30" s="51"/>
      <c r="H30" s="51" t="s">
        <v>0</v>
      </c>
      <c r="I30" s="51"/>
      <c r="J30" s="7"/>
      <c r="K30" s="7"/>
      <c r="L30" s="7"/>
    </row>
    <row r="31" spans="1:13" s="3" customFormat="1" ht="15" x14ac:dyDescent="0.2">
      <c r="A31" s="5">
        <v>87570</v>
      </c>
      <c r="B31" s="52">
        <f>F13</f>
        <v>185500</v>
      </c>
      <c r="C31" s="52"/>
      <c r="D31" s="52">
        <f>G13</f>
        <v>-9275</v>
      </c>
      <c r="E31" s="52"/>
      <c r="F31" s="52">
        <v>0</v>
      </c>
      <c r="G31" s="52"/>
      <c r="H31" s="52">
        <f>B31+D31-(-F31)</f>
        <v>176225</v>
      </c>
      <c r="I31" s="52"/>
      <c r="J31" s="4"/>
      <c r="K31" s="4"/>
      <c r="L31" s="4"/>
    </row>
    <row r="32" spans="1:13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4.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mergeCells count="22">
    <mergeCell ref="A2:N3"/>
    <mergeCell ref="C4:D4"/>
    <mergeCell ref="B6:K7"/>
    <mergeCell ref="A8:B8"/>
    <mergeCell ref="C8:D8"/>
    <mergeCell ref="E8:F8"/>
    <mergeCell ref="G8:H8"/>
    <mergeCell ref="I8:J8"/>
    <mergeCell ref="H9:I9"/>
    <mergeCell ref="J9:K9"/>
    <mergeCell ref="I18:I19"/>
    <mergeCell ref="A20:D20"/>
    <mergeCell ref="H20:J20"/>
    <mergeCell ref="A10:B10"/>
    <mergeCell ref="B30:C30"/>
    <mergeCell ref="D30:E30"/>
    <mergeCell ref="F30:G30"/>
    <mergeCell ref="H30:I30"/>
    <mergeCell ref="B31:C31"/>
    <mergeCell ref="D31:E31"/>
    <mergeCell ref="F31:G31"/>
    <mergeCell ref="H31:I31"/>
  </mergeCells>
  <pageMargins left="0.59055118110236227" right="0.59055118110236227" top="0.98425196850393704" bottom="0.98425196850393704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F712DB-372A-4835-B1B8-804E95E5EC34}"/>
</file>

<file path=customXml/itemProps2.xml><?xml version="1.0" encoding="utf-8"?>
<ds:datastoreItem xmlns:ds="http://schemas.openxmlformats.org/officeDocument/2006/customXml" ds:itemID="{4CE4065A-96AF-4CD6-A251-9AD898C79652}"/>
</file>

<file path=customXml/itemProps3.xml><?xml version="1.0" encoding="utf-8"?>
<ds:datastoreItem xmlns:ds="http://schemas.openxmlformats.org/officeDocument/2006/customXml" ds:itemID="{37089450-1C0C-443A-A7D4-7C4573BAF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P.39004</vt:lpstr>
      <vt:lpstr>P.39004!Area_de_impressao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Scarlet Pereira Dos Santos</dc:creator>
  <cp:lastModifiedBy>Tuanne Carolina Gaspar</cp:lastModifiedBy>
  <cp:lastPrinted>2025-10-22T17:19:36Z</cp:lastPrinted>
  <dcterms:created xsi:type="dcterms:W3CDTF">2025-10-17T18:52:07Z</dcterms:created>
  <dcterms:modified xsi:type="dcterms:W3CDTF">2025-10-22T17:19:43Z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